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7560" windowHeight="5250" activeTab="0"/>
  </bookViews>
  <sheets>
    <sheet name="Introduction" sheetId="1" r:id="rId1"/>
    <sheet name="NetMetering" sheetId="2" r:id="rId2"/>
  </sheets>
  <definedNames>
    <definedName name="BBbr">#REF!</definedName>
    <definedName name="BBp">#REF!</definedName>
    <definedName name="BBr">#REF!</definedName>
    <definedName name="BuyBack">'NetMetering'!$B$21</definedName>
    <definedName name="CapFactor" localSheetId="1">'NetMetering'!$B$13</definedName>
    <definedName name="CapFactor">#REF!</definedName>
    <definedName name="Consump">'NetMetering'!$B$11</definedName>
    <definedName name="CST1" localSheetId="1">'NetMetering'!$B$16</definedName>
    <definedName name="CST1">#REF!</definedName>
    <definedName name="CST2" localSheetId="1">'NetMetering'!$B$17</definedName>
    <definedName name="CST2">#REF!</definedName>
    <definedName name="CST3" localSheetId="1">'NetMetering'!$B$18</definedName>
    <definedName name="CST3">#REF!</definedName>
    <definedName name="CST4" localSheetId="1">'NetMetering'!$B$19</definedName>
    <definedName name="CST4">#REF!</definedName>
    <definedName name="Electricity" localSheetId="1">'NetMetering'!$B$5</definedName>
    <definedName name="Electricity">#REF!</definedName>
    <definedName name="EqptCost" localSheetId="1">'NetMetering'!$B$14</definedName>
    <definedName name="EqptCost">#REF!</definedName>
    <definedName name="Interest" localSheetId="1">'NetMetering'!$B$3</definedName>
    <definedName name="Interest">#REF!</definedName>
    <definedName name="LifeCons">'NetMetering'!$B$23</definedName>
    <definedName name="Lifetime" localSheetId="1">'NetMetering'!$B$7</definedName>
    <definedName name="Lifetime">#REF!</definedName>
    <definedName name="Maintenance">'NetMetering'!$B$9</definedName>
    <definedName name="MS1" localSheetId="1">'NetMetering'!$A$16</definedName>
    <definedName name="MS1">#REF!</definedName>
    <definedName name="MS2" localSheetId="1">'NetMetering'!$A$17</definedName>
    <definedName name="MS2">#REF!</definedName>
    <definedName name="MS3" localSheetId="1">'NetMetering'!$A$18</definedName>
    <definedName name="MS3">#REF!</definedName>
    <definedName name="MS4" localSheetId="1">'NetMetering'!$A$19</definedName>
    <definedName name="MS4">#REF!</definedName>
    <definedName name="Period" localSheetId="1">'NetMetering'!$B$4</definedName>
    <definedName name="Period">#REF!</definedName>
  </definedNames>
  <calcPr fullCalcOnLoad="1"/>
</workbook>
</file>

<file path=xl/comments1.xml><?xml version="1.0" encoding="utf-8"?>
<comments xmlns="http://schemas.openxmlformats.org/spreadsheetml/2006/main">
  <authors>
    <author>Larry HUGHES</author>
  </authors>
  <commentList>
    <comment ref="A20" authorId="0">
      <text>
        <r>
          <rPr>
            <sz val="10"/>
            <rFont val="Tahoma"/>
            <family val="2"/>
          </rPr>
          <t>The interest rate charged to cover the purchase of the equipment, in percent (0 through 1.0).</t>
        </r>
      </text>
    </comment>
  </commentList>
</comments>
</file>

<file path=xl/comments2.xml><?xml version="1.0" encoding="utf-8"?>
<comments xmlns="http://schemas.openxmlformats.org/spreadsheetml/2006/main">
  <authors>
    <author>Larry HUGHES</author>
  </authors>
  <commentList>
    <comment ref="G1" authorId="0">
      <text>
        <r>
          <rPr>
            <sz val="10"/>
            <rFont val="Tahoma"/>
            <family val="0"/>
          </rPr>
          <t>This is the avoided cost, or savings, that the customer-generator can achieve over the lifetime of the project by using the purchased equipment.  That is, by adding the equipment, the customer-generator does not have to pay this amount to the energy supplier.
Alternatively, this would be the savings to the customer by avoiding that consumption of this much electricity over the lifetime of the project.</t>
        </r>
      </text>
    </comment>
    <comment ref="L1" authorId="0">
      <text>
        <r>
          <rPr>
            <sz val="10"/>
            <rFont val="Tahoma"/>
            <family val="2"/>
          </rPr>
          <t xml:space="preserve">This is the difference between the total repayment and the lifetime avoided cost.
The values in this column are not actually seen by the CG (customer generator) because the CG never actually gets paid.  This is the amount less that the CG has to pay the utility over the lifetime of the equipment.
When the lifetime savings turn negative (in </t>
        </r>
        <r>
          <rPr>
            <sz val="10"/>
            <color indexed="10"/>
            <rFont val="Tahoma"/>
            <family val="2"/>
          </rPr>
          <t>red</t>
        </r>
        <r>
          <rPr>
            <sz val="10"/>
            <rFont val="Tahoma"/>
            <family val="2"/>
          </rPr>
          <t>), the equipment cost exceeds any possible savings.  In this case, the CG is essentially paying for the electricity that the utility subsequently sells to the public.</t>
        </r>
      </text>
    </comment>
    <comment ref="A7" authorId="0">
      <text>
        <r>
          <rPr>
            <sz val="10"/>
            <rFont val="Tahoma"/>
            <family val="2"/>
          </rPr>
          <t>This is the expected lifetime of the project, in years.  Ideally, the value should be more than the period.</t>
        </r>
      </text>
    </comment>
    <comment ref="A5" authorId="0">
      <text>
        <r>
          <rPr>
            <sz val="10"/>
            <rFont val="Tahoma"/>
            <family val="2"/>
          </rPr>
          <t>The expected, average cost of electricity over the lifetime of the project.  In dollars per kilowatt-hour ($/kWh).</t>
        </r>
      </text>
    </comment>
    <comment ref="A4" authorId="0">
      <text>
        <r>
          <rPr>
            <sz val="10"/>
            <rFont val="Tahoma"/>
            <family val="2"/>
          </rPr>
          <t>The repayment period of the loan to purchase the equipment; in years.</t>
        </r>
      </text>
    </comment>
    <comment ref="A3" authorId="0">
      <text>
        <r>
          <rPr>
            <sz val="10"/>
            <rFont val="Tahoma"/>
            <family val="2"/>
          </rPr>
          <t>The interest rate charged to cover the purchase of the equipment, in percent (0 through 1.0).</t>
        </r>
      </text>
    </comment>
    <comment ref="A9" authorId="0">
      <text>
        <r>
          <rPr>
            <sz val="10"/>
            <rFont val="Tahoma"/>
            <family val="2"/>
          </rPr>
          <t>The annual maintenace and operating costs of the equipment, in dollars per installed kilowatt per year ($/kW/y).  This can be zero if the maintenance and operating costs are included in the cost of the equipment.</t>
        </r>
      </text>
    </comment>
    <comment ref="A11" authorId="0">
      <text>
        <r>
          <rPr>
            <sz val="10"/>
            <rFont val="Tahoma"/>
            <family val="2"/>
          </rPr>
          <t>Customer's expected annual electricity consumption over the lifetime of the project, in kilowatt-hours.</t>
        </r>
      </text>
    </comment>
    <comment ref="A21" authorId="0">
      <text>
        <r>
          <rPr>
            <sz val="10"/>
            <rFont val="Tahoma"/>
            <family val="2"/>
          </rPr>
          <t>The rate that the energy supplier will pay per kilowatt-hour for any excess generation, in $/kWh.</t>
        </r>
      </text>
    </comment>
    <comment ref="A13" authorId="0">
      <text>
        <r>
          <rPr>
            <sz val="10"/>
            <rFont val="Tahoma"/>
            <family val="2"/>
          </rPr>
          <t>The system's capacity factor.  The volume of electricity generated over a year divided by the theoretical maximum (name plate capacity x 8760 hours).  Percentage (0 through 1.0).</t>
        </r>
      </text>
    </comment>
    <comment ref="A15" authorId="0">
      <text>
        <r>
          <rPr>
            <sz val="10"/>
            <rFont val="Tahoma"/>
            <family val="0"/>
          </rPr>
          <t xml:space="preserve">A16 through B19 is an array containing the cost per kW for a given range of equipment capacities:
- Column A contains the maximum capacity for a given piece of equipment (kW).
- Column B is the cost per kilowatt for this size of equipment ($/kW).
</t>
        </r>
      </text>
    </comment>
    <comment ref="A23" authorId="0">
      <text>
        <r>
          <rPr>
            <sz val="10"/>
            <rFont val="Tahoma"/>
            <family val="2"/>
          </rPr>
          <t>Lifetime consumption.  Calculated.</t>
        </r>
      </text>
    </comment>
    <comment ref="A24" authorId="0">
      <text>
        <r>
          <rPr>
            <sz val="10"/>
            <rFont val="Tahoma"/>
            <family val="2"/>
          </rPr>
          <t>Lifetime avoided cost.  Calculated</t>
        </r>
      </text>
    </comment>
    <comment ref="E1" authorId="0">
      <text>
        <r>
          <rPr>
            <sz val="10"/>
            <rFont val="Tahoma"/>
            <family val="2"/>
          </rPr>
          <t>Planned annual generation from the purchased equipment.</t>
        </r>
      </text>
    </comment>
    <comment ref="F1" authorId="0">
      <text>
        <r>
          <rPr>
            <sz val="10"/>
            <rFont val="Tahoma"/>
            <family val="2"/>
          </rPr>
          <t>Total generation from equipment over the lifetime of the project.</t>
        </r>
      </text>
    </comment>
    <comment ref="H1" authorId="0">
      <text>
        <r>
          <rPr>
            <sz val="10"/>
            <rFont val="Tahoma"/>
            <family val="2"/>
          </rPr>
          <t>Minimum size of equipment to meet the annual generation requirements.</t>
        </r>
      </text>
    </comment>
    <comment ref="I1" authorId="0">
      <text>
        <r>
          <rPr>
            <sz val="10"/>
            <rFont val="Tahoma"/>
            <family val="2"/>
          </rPr>
          <t>Cost of the equipment, based upon the equipment size and the cost for this size of equipment ($).</t>
        </r>
      </text>
    </comment>
    <comment ref="J1" authorId="0">
      <text>
        <r>
          <rPr>
            <sz val="10"/>
            <rFont val="Tahoma"/>
            <family val="2"/>
          </rPr>
          <t>Annual repayments ($).</t>
        </r>
      </text>
    </comment>
    <comment ref="K1" authorId="0">
      <text>
        <r>
          <rPr>
            <sz val="10"/>
            <rFont val="Tahoma"/>
            <family val="2"/>
          </rPr>
          <t>Total repayments: annual repayments over term and maintenance costs over lifetime.</t>
        </r>
      </text>
    </comment>
    <comment ref="M1" authorId="0">
      <text>
        <r>
          <rPr>
            <sz val="10"/>
            <rFont val="Tahoma"/>
            <family val="2"/>
          </rPr>
          <t>The lifetime compensation if the utility pays for any excess electricity generated by the customer generator.</t>
        </r>
      </text>
    </comment>
    <comment ref="N1" authorId="0">
      <text>
        <r>
          <rPr>
            <sz val="10"/>
            <rFont val="Tahoma"/>
            <family val="2"/>
          </rPr>
          <t xml:space="preserve">The lifetime revenue from the sale of excess electricity to the utility.  If </t>
        </r>
        <r>
          <rPr>
            <sz val="10"/>
            <color indexed="10"/>
            <rFont val="Tahoma"/>
            <family val="2"/>
          </rPr>
          <t>red</t>
        </r>
        <r>
          <rPr>
            <sz val="10"/>
            <rFont val="Tahoma"/>
            <family val="2"/>
          </rPr>
          <t>, the customer generator is losing money.</t>
        </r>
      </text>
    </comment>
    <comment ref="B15" authorId="0">
      <text>
        <r>
          <rPr>
            <sz val="10"/>
            <rFont val="Tahoma"/>
            <family val="2"/>
          </rPr>
          <t xml:space="preserve">A16 through B19 is an array containing the cost per kW for a given range of equipment capacities:
- Column A contains the maximum capacity for a given piece of equipment (kW).
- Column B is the cost per kilowatt for this size of equipment ($/kW).
</t>
        </r>
      </text>
    </comment>
  </commentList>
</comments>
</file>

<file path=xl/sharedStrings.xml><?xml version="1.0" encoding="utf-8"?>
<sst xmlns="http://schemas.openxmlformats.org/spreadsheetml/2006/main" count="67" uniqueCount="60">
  <si>
    <t>Interest</t>
  </si>
  <si>
    <t>Period</t>
  </si>
  <si>
    <t>Electricity</t>
  </si>
  <si>
    <t>$/kWh</t>
  </si>
  <si>
    <t>years</t>
  </si>
  <si>
    <t>percent</t>
  </si>
  <si>
    <t>CapFactor</t>
  </si>
  <si>
    <t>Min eqpt 
size (kW)</t>
  </si>
  <si>
    <t>$/kW</t>
  </si>
  <si>
    <t>Total Annual
Generation
kWh</t>
  </si>
  <si>
    <t>Annual
repayment</t>
  </si>
  <si>
    <t>Max size</t>
  </si>
  <si>
    <t>Cost/kW</t>
  </si>
  <si>
    <t>Generation
over 
lifetime
(kWh)</t>
  </si>
  <si>
    <t>Lifetime</t>
  </si>
  <si>
    <t>kWh</t>
  </si>
  <si>
    <r>
      <t>Lifetime
Savings/</t>
    </r>
    <r>
      <rPr>
        <sz val="10"/>
        <color indexed="10"/>
        <rFont val="Arial"/>
        <family val="2"/>
      </rPr>
      <t>Loss</t>
    </r>
  </si>
  <si>
    <t>Consump</t>
  </si>
  <si>
    <t>kWh/y</t>
  </si>
  <si>
    <t>LifeCons</t>
  </si>
  <si>
    <t>Compensation</t>
  </si>
  <si>
    <t>Lifetime
Revenue</t>
  </si>
  <si>
    <t>Total repayment</t>
  </si>
  <si>
    <t>BuyBack</t>
  </si>
  <si>
    <t>Maintenance</t>
  </si>
  <si>
    <t>$/kW/y</t>
  </si>
  <si>
    <t>Avoided Cost</t>
  </si>
  <si>
    <t>$</t>
  </si>
  <si>
    <t>Avoided cost ($)</t>
  </si>
  <si>
    <t>Cost of
eqpt ($)</t>
  </si>
  <si>
    <t>The spreadsheet presented in this Excel workbook can be used to determine whether a net metering</t>
  </si>
  <si>
    <t xml:space="preserve">project is economically feasible.  In order to use the spreadsheet, you will be required to enter the </t>
  </si>
  <si>
    <t>following information:</t>
  </si>
  <si>
    <t xml:space="preserve">Data values should be entered into the highlighted fields.  Before entering any values, please read </t>
  </si>
  <si>
    <t>Interest rate</t>
  </si>
  <si>
    <t>Period (term)</t>
  </si>
  <si>
    <t>the comments associated with the field's description.  For example, to enter a value for the interest</t>
  </si>
  <si>
    <t>rate, fill in the highlighted field to the right of the 'Interest' label:</t>
  </si>
  <si>
    <t>Cost of electricity</t>
  </si>
  <si>
    <t>Lifetime of the project</t>
  </si>
  <si>
    <t>Maintenance costs</t>
  </si>
  <si>
    <t>Customer's annual electricity consumption</t>
  </si>
  <si>
    <t>Capacity factor of the equipment</t>
  </si>
  <si>
    <t>Equipment capacities and costs</t>
  </si>
  <si>
    <t>The spreadsheet determines the economic feasibility of the project, comparing the avoided costs (i.e.,</t>
  </si>
  <si>
    <t xml:space="preserve">the savings made by not purchasing electricity) with the expected cost of the equipment.  For details on </t>
  </si>
  <si>
    <t>Larry Hughes, PhD</t>
  </si>
  <si>
    <t>Department of Electrical and Computer Engineering</t>
  </si>
  <si>
    <t>Dalhousie University</t>
  </si>
  <si>
    <t>Halifax, Nova Scotia, Canada.</t>
  </si>
  <si>
    <t>Net metering economics - spreadsheet</t>
  </si>
  <si>
    <r>
      <t>the concepts behind this spreadsheet, and how to interpret its results, please read "</t>
    </r>
    <r>
      <rPr>
        <i/>
        <sz val="10"/>
        <rFont val="Arial"/>
        <family val="2"/>
      </rPr>
      <t xml:space="preserve">The economics of net </t>
    </r>
  </si>
  <si>
    <r>
      <t>metering</t>
    </r>
    <r>
      <rPr>
        <sz val="10"/>
        <rFont val="Arial"/>
        <family val="0"/>
      </rPr>
      <t>" by Larry Hughes, also found on this website (lh.ece.dal.ca/environment).</t>
    </r>
  </si>
  <si>
    <t>Finally, the results presented in the spreadsheet should be taken as an indication as to the economic</t>
  </si>
  <si>
    <t>feasibility of a net metering project.  There may be other factors that need to be taken into consideration,</t>
  </si>
  <si>
    <t xml:space="preserve">such as zoning regulations, utility requirements, and health and safety requirements.  </t>
  </si>
  <si>
    <t>Energy Research Group</t>
  </si>
  <si>
    <t>9 May 2005.</t>
  </si>
  <si>
    <t>For anyone planning to connect to Nova Scotia Power (NSPI), please note that NSPI does not support</t>
  </si>
  <si>
    <t>buy-back, meaning that columns M and N, as well as the buy-back chart can be ignored.</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</si>
</sst>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quot;$&quot;#,##0.00"/>
    <numFmt numFmtId="174" formatCode="0.000"/>
    <numFmt numFmtId="175" formatCode="&quot;$&quot;#,##0"/>
    <numFmt numFmtId="176" formatCode="&quot;$&quot;#,##0;[Red]&quot;$&quot;#,##0"/>
    <numFmt numFmtId="177" formatCode="#,##0;[Red]#,##0"/>
    <numFmt numFmtId="178" formatCode="0.0"/>
    <numFmt numFmtId="179" formatCode="&quot;$&quot;#,##0.000"/>
  </numFmts>
  <fonts count="12">
    <font>
      <sz val="10"/>
      <name val="Arial"/>
      <family val="0"/>
    </font>
    <font>
      <sz val="8"/>
      <name val="Arial"/>
      <family val="0"/>
    </font>
    <font>
      <sz val="10"/>
      <name val="Tahoma"/>
      <family val="0"/>
    </font>
    <font>
      <sz val="10"/>
      <color indexed="10"/>
      <name val="Arial"/>
      <family val="2"/>
    </font>
    <font>
      <u val="single"/>
      <sz val="10"/>
      <color indexed="12"/>
      <name val="Arial"/>
      <family val="0"/>
    </font>
    <font>
      <u val="single"/>
      <sz val="10"/>
      <color indexed="36"/>
      <name val="Arial"/>
      <family val="0"/>
    </font>
    <font>
      <sz val="9.5"/>
      <name val="Times New Roman"/>
      <family val="1"/>
    </font>
    <font>
      <b/>
      <sz val="10.5"/>
      <name val="Times New Roman"/>
      <family val="1"/>
    </font>
    <font>
      <sz val="10"/>
      <color indexed="10"/>
      <name val="Tahoma"/>
      <family val="2"/>
    </font>
    <font>
      <i/>
      <sz val="10"/>
      <name val="Arial"/>
      <family val="2"/>
    </font>
    <font>
      <b/>
      <sz val="11"/>
      <name val="Times New Roman"/>
      <family val="1"/>
    </font>
    <font>
      <b/>
      <sz val="8"/>
      <name val="Arial"/>
      <family val="2"/>
    </font>
  </fonts>
  <fills count="3">
    <fill>
      <patternFill/>
    </fill>
    <fill>
      <patternFill patternType="gray125"/>
    </fill>
    <fill>
      <patternFill patternType="solid">
        <fgColor indexed="42"/>
        <bgColor indexed="64"/>
      </patternFill>
    </fill>
  </fills>
  <borders count="4">
    <border>
      <left/>
      <right/>
      <top/>
      <bottom/>
      <diagonal/>
    </border>
    <border>
      <left>
        <color indexed="63"/>
      </left>
      <right style="thin"/>
      <top>
        <color indexed="63"/>
      </top>
      <bottom>
        <color indexed="63"/>
      </bottom>
    </border>
    <border>
      <left>
        <color indexed="63"/>
      </left>
      <right style="medium"/>
      <top>
        <color indexed="63"/>
      </top>
      <bottom>
        <color indexed="63"/>
      </botto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3" fontId="0" fillId="0" borderId="0" xfId="0" applyNumberFormat="1" applyAlignment="1">
      <alignment/>
    </xf>
    <xf numFmtId="0" fontId="0" fillId="0" borderId="0" xfId="0" applyAlignment="1">
      <alignment horizontal="center"/>
    </xf>
    <xf numFmtId="0" fontId="0" fillId="0" borderId="0" xfId="0" applyAlignment="1">
      <alignment horizontal="center" wrapText="1"/>
    </xf>
    <xf numFmtId="174" fontId="0" fillId="0" borderId="0" xfId="0" applyNumberFormat="1" applyAlignment="1">
      <alignment/>
    </xf>
    <xf numFmtId="175" fontId="0" fillId="0" borderId="0" xfId="0" applyNumberFormat="1" applyAlignment="1">
      <alignment/>
    </xf>
    <xf numFmtId="176" fontId="0" fillId="0" borderId="0" xfId="0" applyNumberFormat="1" applyAlignment="1">
      <alignment/>
    </xf>
    <xf numFmtId="0" fontId="0" fillId="0" borderId="1" xfId="0" applyBorder="1" applyAlignment="1">
      <alignment/>
    </xf>
    <xf numFmtId="178" fontId="0" fillId="0" borderId="0" xfId="0" applyNumberFormat="1" applyAlignment="1">
      <alignment/>
    </xf>
    <xf numFmtId="0" fontId="0" fillId="0" borderId="2" xfId="0" applyBorder="1" applyAlignment="1">
      <alignment horizontal="center" wrapText="1"/>
    </xf>
    <xf numFmtId="175" fontId="0" fillId="0" borderId="2" xfId="0" applyNumberFormat="1" applyBorder="1" applyAlignment="1">
      <alignment/>
    </xf>
    <xf numFmtId="0" fontId="0" fillId="0" borderId="2" xfId="0" applyBorder="1" applyAlignment="1">
      <alignment/>
    </xf>
    <xf numFmtId="176" fontId="0" fillId="0" borderId="0" xfId="0" applyNumberFormat="1" applyFill="1" applyAlignment="1">
      <alignment/>
    </xf>
    <xf numFmtId="3" fontId="0" fillId="0" borderId="0" xfId="0" applyNumberFormat="1" applyFill="1" applyAlignment="1">
      <alignment/>
    </xf>
    <xf numFmtId="175" fontId="0" fillId="0" borderId="2" xfId="0" applyNumberFormat="1" applyFill="1" applyBorder="1" applyAlignment="1">
      <alignment/>
    </xf>
    <xf numFmtId="174" fontId="0" fillId="0" borderId="0" xfId="0" applyNumberFormat="1" applyFill="1" applyAlignment="1">
      <alignment/>
    </xf>
    <xf numFmtId="175" fontId="0" fillId="0" borderId="0" xfId="0" applyNumberFormat="1" applyFill="1" applyAlignment="1">
      <alignment/>
    </xf>
    <xf numFmtId="0" fontId="0" fillId="0" borderId="0" xfId="0" applyFill="1" applyAlignment="1">
      <alignment/>
    </xf>
    <xf numFmtId="0" fontId="0" fillId="0" borderId="0" xfId="0" applyFill="1" applyAlignment="1">
      <alignment horizontal="center"/>
    </xf>
    <xf numFmtId="0" fontId="0" fillId="2" borderId="3" xfId="0" applyFill="1" applyBorder="1" applyAlignment="1">
      <alignment/>
    </xf>
    <xf numFmtId="174" fontId="0" fillId="2" borderId="3" xfId="0" applyNumberFormat="1" applyFill="1" applyBorder="1" applyAlignment="1">
      <alignment/>
    </xf>
    <xf numFmtId="3" fontId="0" fillId="2" borderId="3" xfId="0" applyNumberFormat="1" applyFill="1" applyBorder="1" applyAlignment="1">
      <alignment/>
    </xf>
    <xf numFmtId="178" fontId="0" fillId="2" borderId="3" xfId="0" applyNumberFormat="1" applyFill="1" applyBorder="1" applyAlignment="1">
      <alignment/>
    </xf>
    <xf numFmtId="175" fontId="0" fillId="2" borderId="3" xfId="0" applyNumberFormat="1" applyFill="1" applyBorder="1" applyAlignment="1">
      <alignment/>
    </xf>
    <xf numFmtId="0" fontId="9" fillId="0" borderId="0" xfId="0" applyFont="1" applyAlignment="1">
      <alignment/>
    </xf>
    <xf numFmtId="0" fontId="9" fillId="0" borderId="1" xfId="0" applyFont="1" applyFill="1" applyBorder="1" applyAlignment="1">
      <alignment/>
    </xf>
    <xf numFmtId="0" fontId="9" fillId="0" borderId="0" xfId="0" applyFont="1" applyFill="1" applyAlignment="1">
      <alignment/>
    </xf>
    <xf numFmtId="0" fontId="9"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Lifetime savings without compensation (i.e., no buy-back)</a:t>
            </a:r>
          </a:p>
        </c:rich>
      </c:tx>
      <c:layout/>
      <c:spPr>
        <a:noFill/>
        <a:ln>
          <a:noFill/>
        </a:ln>
      </c:spPr>
    </c:title>
    <c:plotArea>
      <c:layout>
        <c:manualLayout>
          <c:xMode val="edge"/>
          <c:yMode val="edge"/>
          <c:x val="0.0215"/>
          <c:y val="0.09775"/>
          <c:w val="0.957"/>
          <c:h val="0.68075"/>
        </c:manualLayout>
      </c:layout>
      <c:lineChart>
        <c:grouping val="standard"/>
        <c:varyColors val="0"/>
        <c:ser>
          <c:idx val="0"/>
          <c:order val="0"/>
          <c:tx>
            <c:strRef>
              <c:f>NetMetering!$G$1</c:f>
              <c:strCache>
                <c:ptCount val="1"/>
                <c:pt idx="0">
                  <c:v>Avoided cost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NetMetering!$E$2:$E$21</c:f>
              <c:numCache/>
            </c:numRef>
          </c:cat>
          <c:val>
            <c:numRef>
              <c:f>NetMetering!$G$2:$G$21</c:f>
              <c:numCache/>
            </c:numRef>
          </c:val>
          <c:smooth val="0"/>
        </c:ser>
        <c:ser>
          <c:idx val="1"/>
          <c:order val="1"/>
          <c:tx>
            <c:strRef>
              <c:f>NetMetering!$K$1</c:f>
              <c:strCache>
                <c:ptCount val="1"/>
                <c:pt idx="0">
                  <c:v>Total repayment</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NetMetering!$E$2:$E$21</c:f>
              <c:numCache/>
            </c:numRef>
          </c:cat>
          <c:val>
            <c:numRef>
              <c:f>NetMetering!$K$2:$K$21</c:f>
              <c:numCache/>
            </c:numRef>
          </c:val>
          <c:smooth val="0"/>
        </c:ser>
        <c:ser>
          <c:idx val="2"/>
          <c:order val="2"/>
          <c:tx>
            <c:strRef>
              <c:f>NetMetering!$L$1</c:f>
              <c:strCache>
                <c:ptCount val="1"/>
                <c:pt idx="0">
                  <c:v>Lifetime
Savings/Loss</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NetMetering!$L$2:$L$21</c:f>
              <c:numCache/>
            </c:numRef>
          </c:val>
          <c:smooth val="0"/>
        </c:ser>
        <c:axId val="13300417"/>
        <c:axId val="52594890"/>
      </c:lineChart>
      <c:catAx>
        <c:axId val="13300417"/>
        <c:scaling>
          <c:orientation val="minMax"/>
        </c:scaling>
        <c:axPos val="b"/>
        <c:title>
          <c:tx>
            <c:rich>
              <a:bodyPr vert="horz" rot="0" anchor="ctr"/>
              <a:lstStyle/>
              <a:p>
                <a:pPr algn="ctr">
                  <a:defRPr/>
                </a:pPr>
                <a:r>
                  <a:rPr lang="en-US" cap="none" sz="1050" b="1" i="0" u="none" baseline="0"/>
                  <a:t>Annual generation (kWh)</a:t>
                </a:r>
              </a:p>
            </c:rich>
          </c:tx>
          <c:layout/>
          <c:overlay val="0"/>
          <c:spPr>
            <a:noFill/>
            <a:ln>
              <a:noFill/>
            </a:ln>
          </c:spPr>
        </c:title>
        <c:delete val="0"/>
        <c:numFmt formatCode="General" sourceLinked="1"/>
        <c:majorTickMark val="out"/>
        <c:minorTickMark val="cross"/>
        <c:tickLblPos val="nextTo"/>
        <c:txPr>
          <a:bodyPr vert="horz" rot="5400000"/>
          <a:lstStyle/>
          <a:p>
            <a:pPr>
              <a:defRPr lang="en-US" cap="none" sz="950" b="0" i="0" u="none" baseline="0"/>
            </a:pPr>
          </a:p>
        </c:txPr>
        <c:crossAx val="52594890"/>
        <c:crosses val="autoZero"/>
        <c:auto val="1"/>
        <c:lblOffset val="100"/>
        <c:tickLblSkip val="1"/>
        <c:noMultiLvlLbl val="0"/>
      </c:catAx>
      <c:valAx>
        <c:axId val="52594890"/>
        <c:scaling>
          <c:orientation val="minMax"/>
        </c:scaling>
        <c:axPos val="l"/>
        <c:majorGridlines/>
        <c:delete val="0"/>
        <c:numFmt formatCode="General" sourceLinked="1"/>
        <c:majorTickMark val="out"/>
        <c:minorTickMark val="none"/>
        <c:tickLblPos val="nextTo"/>
        <c:crossAx val="13300417"/>
        <c:crossesAt val="1"/>
        <c:crossBetween val="between"/>
        <c:dispUnits/>
      </c:valAx>
      <c:spPr>
        <a:noFill/>
        <a:ln w="12700">
          <a:solidFill>
            <a:srgbClr val="808080"/>
          </a:solidFill>
        </a:ln>
      </c:spPr>
    </c:plotArea>
    <c:legend>
      <c:legendPos val="b"/>
      <c:layout>
        <c:manualLayout>
          <c:xMode val="edge"/>
          <c:yMode val="edge"/>
          <c:x val="0.19975"/>
          <c:y val="0.87025"/>
        </c:manualLayout>
      </c:layout>
      <c:overlay val="0"/>
    </c:legend>
    <c:plotVisOnly val="1"/>
    <c:dispBlanksAs val="gap"/>
    <c:showDLblsOverMax val="0"/>
  </c:chart>
  <c:txPr>
    <a:bodyPr vert="horz" rot="0"/>
    <a:lstStyle/>
    <a:p>
      <a:pPr>
        <a:defRPr lang="en-US" cap="none" sz="95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Lifetime savings with compensation (i.e., buy-back)</a:t>
            </a:r>
          </a:p>
        </c:rich>
      </c:tx>
      <c:layout/>
      <c:spPr>
        <a:noFill/>
        <a:ln>
          <a:noFill/>
        </a:ln>
      </c:spPr>
    </c:title>
    <c:plotArea>
      <c:layout>
        <c:manualLayout>
          <c:xMode val="edge"/>
          <c:yMode val="edge"/>
          <c:x val="0.0215"/>
          <c:y val="0.09175"/>
          <c:w val="0.957"/>
          <c:h val="0.68725"/>
        </c:manualLayout>
      </c:layout>
      <c:lineChart>
        <c:grouping val="standard"/>
        <c:varyColors val="0"/>
        <c:ser>
          <c:idx val="0"/>
          <c:order val="0"/>
          <c:tx>
            <c:strRef>
              <c:f>NetMetering!$L$1</c:f>
              <c:strCache>
                <c:ptCount val="1"/>
                <c:pt idx="0">
                  <c:v>Lifetime
Savings/Loss</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NetMetering!$E$2:$E$21</c:f>
              <c:numCache/>
            </c:numRef>
          </c:cat>
          <c:val>
            <c:numRef>
              <c:f>NetMetering!$L$2:$L$21</c:f>
              <c:numCache/>
            </c:numRef>
          </c:val>
          <c:smooth val="0"/>
        </c:ser>
        <c:ser>
          <c:idx val="1"/>
          <c:order val="1"/>
          <c:tx>
            <c:strRef>
              <c:f>NetMetering!$M$1</c:f>
              <c:strCache>
                <c:ptCount val="1"/>
                <c:pt idx="0">
                  <c:v>Compensation</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NetMetering!$E$2:$E$21</c:f>
              <c:numCache/>
            </c:numRef>
          </c:cat>
          <c:val>
            <c:numRef>
              <c:f>NetMetering!$M$2:$M$21</c:f>
              <c:numCache/>
            </c:numRef>
          </c:val>
          <c:smooth val="0"/>
        </c:ser>
        <c:ser>
          <c:idx val="2"/>
          <c:order val="2"/>
          <c:tx>
            <c:strRef>
              <c:f>NetMetering!$N$1</c:f>
              <c:strCache>
                <c:ptCount val="1"/>
                <c:pt idx="0">
                  <c:v>Lifetime
Revenue</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NetMetering!$N$2:$N$21</c:f>
              <c:numCache/>
            </c:numRef>
          </c:val>
          <c:smooth val="0"/>
        </c:ser>
        <c:axId val="3591963"/>
        <c:axId val="32327668"/>
      </c:lineChart>
      <c:catAx>
        <c:axId val="3591963"/>
        <c:scaling>
          <c:orientation val="minMax"/>
        </c:scaling>
        <c:axPos val="b"/>
        <c:title>
          <c:tx>
            <c:rich>
              <a:bodyPr vert="horz" rot="0" anchor="ctr"/>
              <a:lstStyle/>
              <a:p>
                <a:pPr algn="ctr">
                  <a:defRPr/>
                </a:pPr>
                <a:r>
                  <a:rPr lang="en-US" cap="none" sz="1050" b="1" i="0" u="none" baseline="0"/>
                  <a:t>Annual generation (kWh)</a:t>
                </a:r>
              </a:p>
            </c:rich>
          </c:tx>
          <c:layout/>
          <c:overlay val="0"/>
          <c:spPr>
            <a:noFill/>
            <a:ln>
              <a:noFill/>
            </a:ln>
          </c:spPr>
        </c:title>
        <c:delete val="0"/>
        <c:numFmt formatCode="General" sourceLinked="1"/>
        <c:majorTickMark val="out"/>
        <c:minorTickMark val="cross"/>
        <c:tickLblPos val="nextTo"/>
        <c:txPr>
          <a:bodyPr vert="horz" rot="5400000"/>
          <a:lstStyle/>
          <a:p>
            <a:pPr>
              <a:defRPr lang="en-US" cap="none" sz="950" b="0" i="0" u="none" baseline="0"/>
            </a:pPr>
          </a:p>
        </c:txPr>
        <c:crossAx val="32327668"/>
        <c:crosses val="autoZero"/>
        <c:auto val="1"/>
        <c:lblOffset val="100"/>
        <c:tickLblSkip val="1"/>
        <c:noMultiLvlLbl val="0"/>
      </c:catAx>
      <c:valAx>
        <c:axId val="32327668"/>
        <c:scaling>
          <c:orientation val="minMax"/>
        </c:scaling>
        <c:axPos val="l"/>
        <c:majorGridlines/>
        <c:delete val="0"/>
        <c:numFmt formatCode="&quot;$&quot;#,##0" sourceLinked="0"/>
        <c:majorTickMark val="out"/>
        <c:minorTickMark val="none"/>
        <c:tickLblPos val="nextTo"/>
        <c:crossAx val="3591963"/>
        <c:crossesAt val="1"/>
        <c:crossBetween val="between"/>
        <c:dispUnits/>
      </c:valAx>
      <c:spPr>
        <a:noFill/>
        <a:ln w="12700">
          <a:solidFill>
            <a:srgbClr val="808080"/>
          </a:solidFill>
        </a:ln>
      </c:spPr>
    </c:plotArea>
    <c:legend>
      <c:legendPos val="b"/>
      <c:layout>
        <c:manualLayout>
          <c:xMode val="edge"/>
          <c:yMode val="edge"/>
          <c:x val="0.25125"/>
          <c:y val="0.8705"/>
        </c:manualLayout>
      </c:layout>
      <c:overlay val="0"/>
    </c:legend>
    <c:plotVisOnly val="1"/>
    <c:dispBlanksAs val="gap"/>
    <c:showDLblsOverMax val="0"/>
  </c:chart>
  <c:txPr>
    <a:bodyPr vert="horz" rot="0"/>
    <a:lstStyle/>
    <a:p>
      <a:pPr>
        <a:defRPr lang="en-US" cap="none" sz="9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32</xdr:row>
      <xdr:rowOff>38100</xdr:rowOff>
    </xdr:from>
    <xdr:to>
      <xdr:col>8</xdr:col>
      <xdr:colOff>114300</xdr:colOff>
      <xdr:row>52</xdr:row>
      <xdr:rowOff>9525</xdr:rowOff>
    </xdr:to>
    <xdr:graphicFrame>
      <xdr:nvGraphicFramePr>
        <xdr:cNvPr id="1" name="Chart 9"/>
        <xdr:cNvGraphicFramePr/>
      </xdr:nvGraphicFramePr>
      <xdr:xfrm>
        <a:off x="523875" y="5715000"/>
        <a:ext cx="4819650" cy="3209925"/>
      </xdr:xfrm>
      <a:graphic>
        <a:graphicData uri="http://schemas.openxmlformats.org/drawingml/2006/chart">
          <c:chart xmlns:c="http://schemas.openxmlformats.org/drawingml/2006/chart" r:id="rId1"/>
        </a:graphicData>
      </a:graphic>
    </xdr:graphicFrame>
    <xdr:clientData/>
  </xdr:twoCellAnchor>
  <xdr:twoCellAnchor>
    <xdr:from>
      <xdr:col>0</xdr:col>
      <xdr:colOff>533400</xdr:colOff>
      <xdr:row>53</xdr:row>
      <xdr:rowOff>0</xdr:rowOff>
    </xdr:from>
    <xdr:to>
      <xdr:col>8</xdr:col>
      <xdr:colOff>104775</xdr:colOff>
      <xdr:row>72</xdr:row>
      <xdr:rowOff>142875</xdr:rowOff>
    </xdr:to>
    <xdr:graphicFrame>
      <xdr:nvGraphicFramePr>
        <xdr:cNvPr id="2" name="Chart 10"/>
        <xdr:cNvGraphicFramePr/>
      </xdr:nvGraphicFramePr>
      <xdr:xfrm>
        <a:off x="533400" y="9077325"/>
        <a:ext cx="4800600" cy="32194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9"/>
  <sheetViews>
    <sheetView tabSelected="1" zoomScale="200" zoomScaleNormal="200" workbookViewId="0" topLeftCell="A1">
      <selection activeCell="F34" sqref="F34"/>
    </sheetView>
  </sheetViews>
  <sheetFormatPr defaultColWidth="9.140625" defaultRowHeight="12.75"/>
  <sheetData>
    <row r="1" ht="12.75">
      <c r="A1" t="s">
        <v>50</v>
      </c>
    </row>
    <row r="3" ht="12.75">
      <c r="A3" t="s">
        <v>30</v>
      </c>
    </row>
    <row r="4" ht="12.75">
      <c r="A4" t="s">
        <v>31</v>
      </c>
    </row>
    <row r="5" ht="12.75">
      <c r="A5" t="s">
        <v>32</v>
      </c>
    </row>
    <row r="7" ht="12.75">
      <c r="A7" s="24" t="s">
        <v>34</v>
      </c>
    </row>
    <row r="8" ht="12.75">
      <c r="A8" s="24" t="s">
        <v>35</v>
      </c>
    </row>
    <row r="9" ht="12.75">
      <c r="A9" s="24" t="s">
        <v>38</v>
      </c>
    </row>
    <row r="10" ht="12.75">
      <c r="A10" s="24" t="s">
        <v>39</v>
      </c>
    </row>
    <row r="11" ht="12.75">
      <c r="A11" s="24" t="s">
        <v>40</v>
      </c>
    </row>
    <row r="12" ht="12.75">
      <c r="A12" s="24" t="s">
        <v>41</v>
      </c>
    </row>
    <row r="13" ht="12.75">
      <c r="A13" s="24" t="s">
        <v>42</v>
      </c>
    </row>
    <row r="14" ht="12.75">
      <c r="A14" s="24" t="s">
        <v>43</v>
      </c>
    </row>
    <row r="16" ht="12.75">
      <c r="A16" t="s">
        <v>33</v>
      </c>
    </row>
    <row r="17" ht="12.75">
      <c r="A17" t="s">
        <v>36</v>
      </c>
    </row>
    <row r="18" ht="12.75">
      <c r="A18" t="s">
        <v>37</v>
      </c>
    </row>
    <row r="20" spans="1:3" ht="12.75">
      <c r="A20" s="25" t="s">
        <v>0</v>
      </c>
      <c r="B20" s="19">
        <v>0.05</v>
      </c>
      <c r="C20" t="s">
        <v>5</v>
      </c>
    </row>
    <row r="22" ht="12.75">
      <c r="A22" t="s">
        <v>44</v>
      </c>
    </row>
    <row r="23" ht="12.75">
      <c r="A23" t="s">
        <v>45</v>
      </c>
    </row>
    <row r="24" ht="12.75">
      <c r="A24" t="s">
        <v>51</v>
      </c>
    </row>
    <row r="25" ht="12.75">
      <c r="A25" s="24" t="s">
        <v>52</v>
      </c>
    </row>
    <row r="27" ht="12.75">
      <c r="A27" t="s">
        <v>53</v>
      </c>
    </row>
    <row r="28" ht="12.75">
      <c r="A28" t="s">
        <v>54</v>
      </c>
    </row>
    <row r="29" ht="12.75">
      <c r="A29" s="17" t="s">
        <v>55</v>
      </c>
    </row>
    <row r="30" ht="12.75">
      <c r="A30" s="17"/>
    </row>
    <row r="31" ht="12.75">
      <c r="A31" s="17" t="s">
        <v>58</v>
      </c>
    </row>
    <row r="32" ht="12.75">
      <c r="A32" s="17" t="s">
        <v>59</v>
      </c>
    </row>
    <row r="34" ht="12.75">
      <c r="A34" t="s">
        <v>46</v>
      </c>
    </row>
    <row r="35" ht="12.75">
      <c r="A35" t="s">
        <v>56</v>
      </c>
    </row>
    <row r="36" ht="12.75">
      <c r="A36" t="s">
        <v>47</v>
      </c>
    </row>
    <row r="37" ht="12.75">
      <c r="A37" t="s">
        <v>48</v>
      </c>
    </row>
    <row r="38" ht="12.75">
      <c r="A38" t="s">
        <v>49</v>
      </c>
    </row>
    <row r="39" ht="12.75">
      <c r="A39" t="s">
        <v>57</v>
      </c>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V36"/>
  <sheetViews>
    <sheetView zoomScale="150" zoomScaleNormal="150" workbookViewId="0" topLeftCell="D1">
      <pane ySplit="1" topLeftCell="BM2" activePane="bottomLeft" state="frozen"/>
      <selection pane="topLeft" activeCell="A1" sqref="A1"/>
      <selection pane="bottomLeft" activeCell="A21" sqref="A21"/>
    </sheetView>
  </sheetViews>
  <sheetFormatPr defaultColWidth="9.140625" defaultRowHeight="12.75"/>
  <cols>
    <col min="1" max="1" width="11.57421875" style="0" customWidth="1"/>
    <col min="3" max="3" width="9.140625" style="2" customWidth="1"/>
    <col min="4" max="4" width="5.140625" style="0" customWidth="1"/>
    <col min="5" max="5" width="12.140625" style="0" customWidth="1"/>
    <col min="6" max="6" width="10.421875" style="0" customWidth="1"/>
    <col min="7" max="7" width="10.421875" style="7" customWidth="1"/>
    <col min="8" max="8" width="10.421875" style="0" customWidth="1"/>
    <col min="9" max="9" width="10.140625" style="0" customWidth="1"/>
    <col min="10" max="10" width="9.8515625" style="0" customWidth="1"/>
    <col min="11" max="11" width="10.421875" style="0" customWidth="1"/>
    <col min="12" max="12" width="11.8515625" style="0" customWidth="1"/>
    <col min="13" max="13" width="12.00390625" style="0" customWidth="1"/>
    <col min="14" max="15" width="9.421875" style="0" customWidth="1"/>
  </cols>
  <sheetData>
    <row r="1" spans="5:15" s="2" customFormat="1" ht="51.75" customHeight="1">
      <c r="E1" s="3" t="s">
        <v>9</v>
      </c>
      <c r="F1" s="3" t="s">
        <v>13</v>
      </c>
      <c r="G1" s="9" t="s">
        <v>28</v>
      </c>
      <c r="H1" s="3" t="s">
        <v>7</v>
      </c>
      <c r="I1" s="3" t="s">
        <v>29</v>
      </c>
      <c r="J1" s="3" t="s">
        <v>10</v>
      </c>
      <c r="K1" s="3" t="s">
        <v>22</v>
      </c>
      <c r="L1" s="3" t="s">
        <v>16</v>
      </c>
      <c r="M1" s="2" t="s">
        <v>20</v>
      </c>
      <c r="N1" s="3" t="s">
        <v>21</v>
      </c>
      <c r="O1" s="3"/>
    </row>
    <row r="2" spans="5:15" ht="12.75">
      <c r="E2" s="1">
        <v>1000</v>
      </c>
      <c r="F2" s="1">
        <f aca="true" t="shared" si="0" ref="F2:F31">E2*Lifetime</f>
        <v>15000</v>
      </c>
      <c r="G2" s="10">
        <f aca="true" t="shared" si="1" ref="G2:G31">IF(F2&lt;LifeCons,F2*Electricity,LifeCons*Electricity)</f>
        <v>1350</v>
      </c>
      <c r="H2" s="4">
        <f aca="true" t="shared" si="2" ref="H2:H31">E2/(CapFactor*8760)</f>
        <v>0.32615786040443573</v>
      </c>
      <c r="I2" s="5">
        <f aca="true" t="shared" si="3" ref="I2:I31">IF(H2&lt;MS1,CST1,IF(H2&lt;MS2,CST2,IF(H2&lt;MS3,CST3,CST4)))*H2</f>
        <v>815.3946510110893</v>
      </c>
      <c r="J2" s="5">
        <f aca="true" t="shared" si="4" ref="J2:J31">I2*(Interest/(1-(1+Interest)^-Period))</f>
        <v>105.597337708298</v>
      </c>
      <c r="K2" s="5">
        <f aca="true" t="shared" si="5" ref="K2:K31">J2*Period+(Maintenance*H2)*Lifetime</f>
        <v>1104.8970561436454</v>
      </c>
      <c r="L2" s="6">
        <f aca="true" t="shared" si="6" ref="L2:L31">G2-K2</f>
        <v>245.1029438563546</v>
      </c>
      <c r="M2" s="6">
        <f aca="true" t="shared" si="7" ref="M2:M31">IF(F2&lt;=LifeCons,0,(F2-LifeCons)*BuyBack)</f>
        <v>0</v>
      </c>
      <c r="N2" s="6">
        <f>IF(L2&lt;0,M2+L2,M2)</f>
        <v>0</v>
      </c>
      <c r="O2" s="6"/>
    </row>
    <row r="3" spans="1:15" ht="12.75">
      <c r="A3" s="25" t="s">
        <v>0</v>
      </c>
      <c r="B3" s="19">
        <v>0.05</v>
      </c>
      <c r="C3" s="2" t="s">
        <v>5</v>
      </c>
      <c r="E3" s="1">
        <v>2000</v>
      </c>
      <c r="F3" s="1">
        <f t="shared" si="0"/>
        <v>30000</v>
      </c>
      <c r="G3" s="10">
        <f t="shared" si="1"/>
        <v>2700</v>
      </c>
      <c r="H3" s="4">
        <f t="shared" si="2"/>
        <v>0.6523157208088715</v>
      </c>
      <c r="I3" s="5">
        <f t="shared" si="3"/>
        <v>1630.7893020221786</v>
      </c>
      <c r="J3" s="5">
        <f t="shared" si="4"/>
        <v>211.194675416596</v>
      </c>
      <c r="K3" s="5">
        <f t="shared" si="5"/>
        <v>2209.794112287291</v>
      </c>
      <c r="L3" s="6">
        <f t="shared" si="6"/>
        <v>490.2058877127092</v>
      </c>
      <c r="M3" s="6">
        <f t="shared" si="7"/>
        <v>0</v>
      </c>
      <c r="N3" s="6">
        <f aca="true" t="shared" si="8" ref="N3:N31">IF(L3&lt;0,M3+L3,M3)</f>
        <v>0</v>
      </c>
      <c r="O3" s="6"/>
    </row>
    <row r="4" spans="1:15" ht="12.75">
      <c r="A4" s="25" t="s">
        <v>1</v>
      </c>
      <c r="B4" s="19">
        <v>10</v>
      </c>
      <c r="C4" s="2" t="s">
        <v>4</v>
      </c>
      <c r="E4" s="1">
        <v>3000</v>
      </c>
      <c r="F4" s="1">
        <f t="shared" si="0"/>
        <v>45000</v>
      </c>
      <c r="G4" s="10">
        <f t="shared" si="1"/>
        <v>4050</v>
      </c>
      <c r="H4" s="4">
        <f t="shared" si="2"/>
        <v>0.9784735812133072</v>
      </c>
      <c r="I4" s="5">
        <f t="shared" si="3"/>
        <v>2446.183953033268</v>
      </c>
      <c r="J4" s="5">
        <f t="shared" si="4"/>
        <v>316.792013124894</v>
      </c>
      <c r="K4" s="5">
        <f t="shared" si="5"/>
        <v>3314.6911684309366</v>
      </c>
      <c r="L4" s="6">
        <f t="shared" si="6"/>
        <v>735.3088315690634</v>
      </c>
      <c r="M4" s="6">
        <f t="shared" si="7"/>
        <v>0</v>
      </c>
      <c r="N4" s="6">
        <f t="shared" si="8"/>
        <v>0</v>
      </c>
      <c r="O4" s="6"/>
    </row>
    <row r="5" spans="1:22" ht="12.75">
      <c r="A5" s="25" t="s">
        <v>2</v>
      </c>
      <c r="B5" s="20">
        <v>0.09</v>
      </c>
      <c r="C5" s="2" t="s">
        <v>3</v>
      </c>
      <c r="E5" s="1">
        <v>4000</v>
      </c>
      <c r="F5" s="1">
        <f t="shared" si="0"/>
        <v>60000</v>
      </c>
      <c r="G5" s="10">
        <f t="shared" si="1"/>
        <v>5400</v>
      </c>
      <c r="H5" s="4">
        <f t="shared" si="2"/>
        <v>1.304631441617743</v>
      </c>
      <c r="I5" s="5">
        <f t="shared" si="3"/>
        <v>3261.5786040443572</v>
      </c>
      <c r="J5" s="5">
        <f t="shared" si="4"/>
        <v>422.389350833192</v>
      </c>
      <c r="K5" s="5">
        <f t="shared" si="5"/>
        <v>4419.588224574582</v>
      </c>
      <c r="L5" s="6">
        <f t="shared" si="6"/>
        <v>980.4117754254185</v>
      </c>
      <c r="M5" s="6">
        <f t="shared" si="7"/>
        <v>0</v>
      </c>
      <c r="N5" s="6">
        <f t="shared" si="8"/>
        <v>0</v>
      </c>
      <c r="O5" s="6"/>
      <c r="V5" s="2"/>
    </row>
    <row r="6" spans="1:15" ht="12.75">
      <c r="A6" s="17"/>
      <c r="E6" s="1">
        <v>5000</v>
      </c>
      <c r="F6" s="1">
        <f t="shared" si="0"/>
        <v>75000</v>
      </c>
      <c r="G6" s="10">
        <f t="shared" si="1"/>
        <v>6750</v>
      </c>
      <c r="H6" s="4">
        <f t="shared" si="2"/>
        <v>1.6307893020221786</v>
      </c>
      <c r="I6" s="5">
        <f t="shared" si="3"/>
        <v>4076.9732550554468</v>
      </c>
      <c r="J6" s="5">
        <f t="shared" si="4"/>
        <v>527.98668854149</v>
      </c>
      <c r="K6" s="5">
        <f t="shared" si="5"/>
        <v>5524.485280718227</v>
      </c>
      <c r="L6" s="6">
        <f t="shared" si="6"/>
        <v>1225.514719281773</v>
      </c>
      <c r="M6" s="6">
        <f t="shared" si="7"/>
        <v>0</v>
      </c>
      <c r="N6" s="6">
        <f t="shared" si="8"/>
        <v>0</v>
      </c>
      <c r="O6" s="6"/>
    </row>
    <row r="7" spans="1:15" ht="12.75">
      <c r="A7" s="26" t="s">
        <v>14</v>
      </c>
      <c r="B7" s="19">
        <v>15</v>
      </c>
      <c r="C7" s="2" t="s">
        <v>4</v>
      </c>
      <c r="E7" s="1">
        <v>6000</v>
      </c>
      <c r="F7" s="1">
        <f t="shared" si="0"/>
        <v>90000</v>
      </c>
      <c r="G7" s="10">
        <f t="shared" si="1"/>
        <v>8100</v>
      </c>
      <c r="H7" s="4">
        <f t="shared" si="2"/>
        <v>1.9569471624266144</v>
      </c>
      <c r="I7" s="5">
        <f t="shared" si="3"/>
        <v>4892.367906066536</v>
      </c>
      <c r="J7" s="5">
        <f t="shared" si="4"/>
        <v>633.584026249788</v>
      </c>
      <c r="K7" s="5">
        <f t="shared" si="5"/>
        <v>6629.382336861873</v>
      </c>
      <c r="L7" s="6">
        <f t="shared" si="6"/>
        <v>1470.6176631381268</v>
      </c>
      <c r="M7" s="6">
        <f t="shared" si="7"/>
        <v>0</v>
      </c>
      <c r="N7" s="6">
        <f t="shared" si="8"/>
        <v>0</v>
      </c>
      <c r="O7" s="6"/>
    </row>
    <row r="8" spans="1:15" ht="12.75">
      <c r="A8" s="17"/>
      <c r="E8" s="1">
        <v>7000</v>
      </c>
      <c r="F8" s="1">
        <f t="shared" si="0"/>
        <v>105000</v>
      </c>
      <c r="G8" s="10">
        <f t="shared" si="1"/>
        <v>9450</v>
      </c>
      <c r="H8" s="4">
        <f t="shared" si="2"/>
        <v>2.2831050228310503</v>
      </c>
      <c r="I8" s="5">
        <f t="shared" si="3"/>
        <v>5707.762557077625</v>
      </c>
      <c r="J8" s="5">
        <f t="shared" si="4"/>
        <v>739.181363958086</v>
      </c>
      <c r="K8" s="5">
        <f t="shared" si="5"/>
        <v>7734.279393005517</v>
      </c>
      <c r="L8" s="6">
        <f t="shared" si="6"/>
        <v>1715.7206069944832</v>
      </c>
      <c r="M8" s="6">
        <f t="shared" si="7"/>
        <v>0</v>
      </c>
      <c r="N8" s="6">
        <f t="shared" si="8"/>
        <v>0</v>
      </c>
      <c r="O8" s="6"/>
    </row>
    <row r="9" spans="1:15" ht="12.75">
      <c r="A9" s="26" t="s">
        <v>24</v>
      </c>
      <c r="B9" s="19">
        <v>10</v>
      </c>
      <c r="C9" s="2" t="s">
        <v>25</v>
      </c>
      <c r="E9" s="1">
        <v>8000</v>
      </c>
      <c r="F9" s="1">
        <f t="shared" si="0"/>
        <v>120000</v>
      </c>
      <c r="G9" s="10">
        <f t="shared" si="1"/>
        <v>10800</v>
      </c>
      <c r="H9" s="4">
        <f t="shared" si="2"/>
        <v>2.609262883235486</v>
      </c>
      <c r="I9" s="5">
        <f t="shared" si="3"/>
        <v>6523.1572080887145</v>
      </c>
      <c r="J9" s="5">
        <f t="shared" si="4"/>
        <v>844.778701666384</v>
      </c>
      <c r="K9" s="5">
        <f t="shared" si="5"/>
        <v>8839.176449149163</v>
      </c>
      <c r="L9" s="6">
        <f t="shared" si="6"/>
        <v>1960.823550850837</v>
      </c>
      <c r="M9" s="6">
        <f t="shared" si="7"/>
        <v>0</v>
      </c>
      <c r="N9" s="6">
        <f t="shared" si="8"/>
        <v>0</v>
      </c>
      <c r="O9" s="6"/>
    </row>
    <row r="10" spans="1:15" ht="12.75">
      <c r="A10" s="17"/>
      <c r="E10" s="1">
        <v>9000</v>
      </c>
      <c r="F10" s="1">
        <f t="shared" si="0"/>
        <v>135000</v>
      </c>
      <c r="G10" s="10">
        <f t="shared" si="1"/>
        <v>12150</v>
      </c>
      <c r="H10" s="4">
        <f t="shared" si="2"/>
        <v>2.935420743639922</v>
      </c>
      <c r="I10" s="5">
        <f t="shared" si="3"/>
        <v>7338.5518590998045</v>
      </c>
      <c r="J10" s="5">
        <f t="shared" si="4"/>
        <v>950.376039374682</v>
      </c>
      <c r="K10" s="5">
        <f t="shared" si="5"/>
        <v>9944.073505292807</v>
      </c>
      <c r="L10" s="6">
        <f t="shared" si="6"/>
        <v>2205.9264947071933</v>
      </c>
      <c r="M10" s="6">
        <f t="shared" si="7"/>
        <v>0</v>
      </c>
      <c r="N10" s="6">
        <f t="shared" si="8"/>
        <v>0</v>
      </c>
      <c r="O10" s="6"/>
    </row>
    <row r="11" spans="1:15" s="17" customFormat="1" ht="12.75">
      <c r="A11" s="26" t="s">
        <v>17</v>
      </c>
      <c r="B11" s="21">
        <v>10000</v>
      </c>
      <c r="C11" s="18" t="s">
        <v>18</v>
      </c>
      <c r="E11" s="13">
        <v>10000</v>
      </c>
      <c r="F11" s="13">
        <f t="shared" si="0"/>
        <v>150000</v>
      </c>
      <c r="G11" s="14">
        <f t="shared" si="1"/>
        <v>13500</v>
      </c>
      <c r="H11" s="15">
        <f t="shared" si="2"/>
        <v>3.2615786040443573</v>
      </c>
      <c r="I11" s="16">
        <f t="shared" si="3"/>
        <v>8153.9465101108935</v>
      </c>
      <c r="J11" s="16">
        <f t="shared" si="4"/>
        <v>1055.97337708298</v>
      </c>
      <c r="K11" s="16">
        <f t="shared" si="5"/>
        <v>11048.970561436454</v>
      </c>
      <c r="L11" s="12">
        <f t="shared" si="6"/>
        <v>2451.029438563546</v>
      </c>
      <c r="M11" s="12">
        <f t="shared" si="7"/>
        <v>0</v>
      </c>
      <c r="N11" s="12">
        <f t="shared" si="8"/>
        <v>0</v>
      </c>
      <c r="O11" s="12"/>
    </row>
    <row r="12" spans="1:15" ht="12.75">
      <c r="A12" s="17"/>
      <c r="E12" s="1">
        <v>11000</v>
      </c>
      <c r="F12" s="1">
        <f t="shared" si="0"/>
        <v>165000</v>
      </c>
      <c r="G12" s="10">
        <f t="shared" si="1"/>
        <v>13500</v>
      </c>
      <c r="H12" s="4">
        <f t="shared" si="2"/>
        <v>3.5877364644487932</v>
      </c>
      <c r="I12" s="5">
        <f t="shared" si="3"/>
        <v>8969.341161121984</v>
      </c>
      <c r="J12" s="5">
        <f t="shared" si="4"/>
        <v>1161.570714791278</v>
      </c>
      <c r="K12" s="5">
        <f t="shared" si="5"/>
        <v>12153.8676175801</v>
      </c>
      <c r="L12" s="6">
        <f t="shared" si="6"/>
        <v>1346.1323824199008</v>
      </c>
      <c r="M12" s="6">
        <f t="shared" si="7"/>
        <v>675</v>
      </c>
      <c r="N12" s="6">
        <f t="shared" si="8"/>
        <v>675</v>
      </c>
      <c r="O12" s="6"/>
    </row>
    <row r="13" spans="1:15" ht="12.75">
      <c r="A13" s="26" t="s">
        <v>6</v>
      </c>
      <c r="B13" s="19">
        <v>0.35</v>
      </c>
      <c r="E13" s="1">
        <v>12000</v>
      </c>
      <c r="F13" s="1">
        <f t="shared" si="0"/>
        <v>180000</v>
      </c>
      <c r="G13" s="10">
        <f t="shared" si="1"/>
        <v>13500</v>
      </c>
      <c r="H13" s="4">
        <f t="shared" si="2"/>
        <v>3.9138943248532287</v>
      </c>
      <c r="I13" s="5">
        <f t="shared" si="3"/>
        <v>9784.735812133073</v>
      </c>
      <c r="J13" s="5">
        <f t="shared" si="4"/>
        <v>1267.168052499576</v>
      </c>
      <c r="K13" s="5">
        <f t="shared" si="5"/>
        <v>13258.764673723746</v>
      </c>
      <c r="L13" s="6">
        <f t="shared" si="6"/>
        <v>241.23532627625355</v>
      </c>
      <c r="M13" s="6">
        <f t="shared" si="7"/>
        <v>1350</v>
      </c>
      <c r="N13" s="6">
        <f t="shared" si="8"/>
        <v>1350</v>
      </c>
      <c r="O13" s="6"/>
    </row>
    <row r="14" spans="1:15" ht="12.75">
      <c r="A14" s="17"/>
      <c r="B14" s="5"/>
      <c r="E14" s="1">
        <v>13000</v>
      </c>
      <c r="F14" s="1">
        <f t="shared" si="0"/>
        <v>195000</v>
      </c>
      <c r="G14" s="10">
        <f t="shared" si="1"/>
        <v>13500</v>
      </c>
      <c r="H14" s="4">
        <f t="shared" si="2"/>
        <v>4.240052185257665</v>
      </c>
      <c r="I14" s="5">
        <f t="shared" si="3"/>
        <v>10600.130463144162</v>
      </c>
      <c r="J14" s="5">
        <f t="shared" si="4"/>
        <v>1372.7653902078741</v>
      </c>
      <c r="K14" s="5">
        <f t="shared" si="5"/>
        <v>14363.661729867392</v>
      </c>
      <c r="L14" s="6">
        <f t="shared" si="6"/>
        <v>-863.6617298673918</v>
      </c>
      <c r="M14" s="6">
        <f t="shared" si="7"/>
        <v>2025</v>
      </c>
      <c r="N14" s="6">
        <f t="shared" si="8"/>
        <v>1161.3382701326082</v>
      </c>
      <c r="O14" s="6"/>
    </row>
    <row r="15" spans="1:15" ht="12.75">
      <c r="A15" s="27" t="s">
        <v>11</v>
      </c>
      <c r="B15" s="27" t="s">
        <v>12</v>
      </c>
      <c r="E15" s="1">
        <v>14000</v>
      </c>
      <c r="F15" s="1">
        <f t="shared" si="0"/>
        <v>210000</v>
      </c>
      <c r="G15" s="10">
        <f t="shared" si="1"/>
        <v>13500</v>
      </c>
      <c r="H15" s="4">
        <f t="shared" si="2"/>
        <v>4.566210045662101</v>
      </c>
      <c r="I15" s="5">
        <f t="shared" si="3"/>
        <v>11415.52511415525</v>
      </c>
      <c r="J15" s="5">
        <f t="shared" si="4"/>
        <v>1478.362727916172</v>
      </c>
      <c r="K15" s="5">
        <f t="shared" si="5"/>
        <v>15468.558786011034</v>
      </c>
      <c r="L15" s="6">
        <f t="shared" si="6"/>
        <v>-1968.5587860110336</v>
      </c>
      <c r="M15" s="6">
        <f t="shared" si="7"/>
        <v>2700</v>
      </c>
      <c r="N15" s="6">
        <f t="shared" si="8"/>
        <v>731.4412139889664</v>
      </c>
      <c r="O15" s="6"/>
    </row>
    <row r="16" spans="1:15" ht="12.75">
      <c r="A16" s="22">
        <v>2</v>
      </c>
      <c r="B16" s="23">
        <v>2500</v>
      </c>
      <c r="C16" s="2" t="s">
        <v>8</v>
      </c>
      <c r="E16" s="1">
        <v>15000</v>
      </c>
      <c r="F16" s="1">
        <f t="shared" si="0"/>
        <v>225000</v>
      </c>
      <c r="G16" s="10">
        <f t="shared" si="1"/>
        <v>13500</v>
      </c>
      <c r="H16" s="4">
        <f t="shared" si="2"/>
        <v>4.892367906066537</v>
      </c>
      <c r="I16" s="5">
        <f t="shared" si="3"/>
        <v>12230.919765166342</v>
      </c>
      <c r="J16" s="5">
        <f t="shared" si="4"/>
        <v>1583.9600656244702</v>
      </c>
      <c r="K16" s="5">
        <f t="shared" si="5"/>
        <v>16573.455842154683</v>
      </c>
      <c r="L16" s="6">
        <f t="shared" si="6"/>
        <v>-3073.4558421546826</v>
      </c>
      <c r="M16" s="6">
        <f t="shared" si="7"/>
        <v>3375</v>
      </c>
      <c r="N16" s="6">
        <f t="shared" si="8"/>
        <v>301.5441578453174</v>
      </c>
      <c r="O16" s="6"/>
    </row>
    <row r="17" spans="1:15" ht="12.75">
      <c r="A17" s="22">
        <v>4</v>
      </c>
      <c r="B17" s="23">
        <v>2500</v>
      </c>
      <c r="C17" s="2" t="s">
        <v>8</v>
      </c>
      <c r="E17" s="1">
        <v>16000</v>
      </c>
      <c r="F17" s="1">
        <f t="shared" si="0"/>
        <v>240000</v>
      </c>
      <c r="G17" s="10">
        <f t="shared" si="1"/>
        <v>13500</v>
      </c>
      <c r="H17" s="4">
        <f t="shared" si="2"/>
        <v>5.218525766470972</v>
      </c>
      <c r="I17" s="5">
        <f t="shared" si="3"/>
        <v>13046.314416177429</v>
      </c>
      <c r="J17" s="5">
        <f t="shared" si="4"/>
        <v>1689.557403332768</v>
      </c>
      <c r="K17" s="5">
        <f t="shared" si="5"/>
        <v>17678.352898298326</v>
      </c>
      <c r="L17" s="6">
        <f t="shared" si="6"/>
        <v>-4178.352898298326</v>
      </c>
      <c r="M17" s="6">
        <f t="shared" si="7"/>
        <v>4050</v>
      </c>
      <c r="N17" s="6">
        <f t="shared" si="8"/>
        <v>-128.35289829832618</v>
      </c>
      <c r="O17" s="6"/>
    </row>
    <row r="18" spans="1:15" ht="12.75">
      <c r="A18" s="22">
        <v>6</v>
      </c>
      <c r="B18" s="23">
        <v>2500</v>
      </c>
      <c r="C18" s="2" t="s">
        <v>8</v>
      </c>
      <c r="E18" s="1">
        <v>17000</v>
      </c>
      <c r="F18" s="1">
        <f t="shared" si="0"/>
        <v>255000</v>
      </c>
      <c r="G18" s="10">
        <f t="shared" si="1"/>
        <v>13500</v>
      </c>
      <c r="H18" s="4">
        <f t="shared" si="2"/>
        <v>5.544683626875408</v>
      </c>
      <c r="I18" s="5">
        <f t="shared" si="3"/>
        <v>13861.70906718852</v>
      </c>
      <c r="J18" s="5">
        <f t="shared" si="4"/>
        <v>1795.154741041066</v>
      </c>
      <c r="K18" s="5">
        <f t="shared" si="5"/>
        <v>18783.249954441973</v>
      </c>
      <c r="L18" s="6">
        <f t="shared" si="6"/>
        <v>-5283.249954441973</v>
      </c>
      <c r="M18" s="6">
        <f t="shared" si="7"/>
        <v>4725</v>
      </c>
      <c r="N18" s="6">
        <f t="shared" si="8"/>
        <v>-558.2499544419734</v>
      </c>
      <c r="O18" s="6"/>
    </row>
    <row r="19" spans="1:15" ht="12.75">
      <c r="A19" s="22">
        <v>8</v>
      </c>
      <c r="B19" s="23">
        <v>2500</v>
      </c>
      <c r="C19" s="2" t="s">
        <v>8</v>
      </c>
      <c r="E19" s="1">
        <v>18000</v>
      </c>
      <c r="F19" s="1">
        <f t="shared" si="0"/>
        <v>270000</v>
      </c>
      <c r="G19" s="10">
        <f t="shared" si="1"/>
        <v>13500</v>
      </c>
      <c r="H19" s="4">
        <f t="shared" si="2"/>
        <v>5.870841487279844</v>
      </c>
      <c r="I19" s="5">
        <f t="shared" si="3"/>
        <v>14677.103718199609</v>
      </c>
      <c r="J19" s="5">
        <f t="shared" si="4"/>
        <v>1900.752078749364</v>
      </c>
      <c r="K19" s="5">
        <f t="shared" si="5"/>
        <v>19888.147010585613</v>
      </c>
      <c r="L19" s="6">
        <f t="shared" si="6"/>
        <v>-6388.147010585613</v>
      </c>
      <c r="M19" s="6">
        <f t="shared" si="7"/>
        <v>5400</v>
      </c>
      <c r="N19" s="6">
        <f t="shared" si="8"/>
        <v>-988.1470105856133</v>
      </c>
      <c r="O19" s="6"/>
    </row>
    <row r="20" spans="1:15" ht="12.75">
      <c r="A20" s="8"/>
      <c r="B20" s="5"/>
      <c r="E20" s="1">
        <v>19000</v>
      </c>
      <c r="F20" s="1">
        <f t="shared" si="0"/>
        <v>285000</v>
      </c>
      <c r="G20" s="10">
        <f t="shared" si="1"/>
        <v>13500</v>
      </c>
      <c r="H20" s="4">
        <f t="shared" si="2"/>
        <v>6.1969993476842795</v>
      </c>
      <c r="I20" s="5">
        <f t="shared" si="3"/>
        <v>15492.498369210698</v>
      </c>
      <c r="J20" s="5">
        <f t="shared" si="4"/>
        <v>2006.349416457662</v>
      </c>
      <c r="K20" s="5">
        <f t="shared" si="5"/>
        <v>20993.04406672926</v>
      </c>
      <c r="L20" s="6">
        <f t="shared" si="6"/>
        <v>-7493.0440667292605</v>
      </c>
      <c r="M20" s="6">
        <f t="shared" si="7"/>
        <v>6075</v>
      </c>
      <c r="N20" s="6">
        <f t="shared" si="8"/>
        <v>-1418.0440667292605</v>
      </c>
      <c r="O20" s="6"/>
    </row>
    <row r="21" spans="1:15" ht="12.75">
      <c r="A21" s="26" t="s">
        <v>23</v>
      </c>
      <c r="B21" s="19">
        <v>0.045</v>
      </c>
      <c r="C21" s="2" t="s">
        <v>3</v>
      </c>
      <c r="E21" s="1">
        <v>20000</v>
      </c>
      <c r="F21" s="1">
        <f t="shared" si="0"/>
        <v>300000</v>
      </c>
      <c r="G21" s="10">
        <f t="shared" si="1"/>
        <v>13500</v>
      </c>
      <c r="H21" s="4">
        <f t="shared" si="2"/>
        <v>6.523157208088715</v>
      </c>
      <c r="I21" s="5">
        <f t="shared" si="3"/>
        <v>16307.893020221787</v>
      </c>
      <c r="J21" s="5">
        <f t="shared" si="4"/>
        <v>2111.94675416596</v>
      </c>
      <c r="K21" s="5">
        <f t="shared" si="5"/>
        <v>22097.941122872908</v>
      </c>
      <c r="L21" s="6">
        <f t="shared" si="6"/>
        <v>-8597.941122872908</v>
      </c>
      <c r="M21" s="6">
        <f t="shared" si="7"/>
        <v>6750</v>
      </c>
      <c r="N21" s="6">
        <f t="shared" si="8"/>
        <v>-1847.9411228729077</v>
      </c>
      <c r="O21" s="6"/>
    </row>
    <row r="22" spans="5:15" ht="12.75">
      <c r="E22" s="1">
        <v>21000</v>
      </c>
      <c r="F22" s="1">
        <f t="shared" si="0"/>
        <v>315000</v>
      </c>
      <c r="G22" s="10">
        <f t="shared" si="1"/>
        <v>13500</v>
      </c>
      <c r="H22" s="4">
        <f t="shared" si="2"/>
        <v>6.8493150684931505</v>
      </c>
      <c r="I22" s="5">
        <f t="shared" si="3"/>
        <v>17123.287671232876</v>
      </c>
      <c r="J22" s="5">
        <f t="shared" si="4"/>
        <v>2217.544091874258</v>
      </c>
      <c r="K22" s="5">
        <f t="shared" si="5"/>
        <v>23202.83817901655</v>
      </c>
      <c r="L22" s="6">
        <f t="shared" si="6"/>
        <v>-9702.838179016551</v>
      </c>
      <c r="M22" s="6">
        <f t="shared" si="7"/>
        <v>7425</v>
      </c>
      <c r="N22" s="6">
        <f t="shared" si="8"/>
        <v>-2277.8381790165513</v>
      </c>
      <c r="O22" s="6"/>
    </row>
    <row r="23" spans="1:15" ht="12.75">
      <c r="A23" s="17" t="s">
        <v>19</v>
      </c>
      <c r="B23" s="1">
        <f>Consump*Lifetime</f>
        <v>150000</v>
      </c>
      <c r="C23" s="2" t="s">
        <v>15</v>
      </c>
      <c r="E23" s="1">
        <v>22000</v>
      </c>
      <c r="F23" s="1">
        <f t="shared" si="0"/>
        <v>330000</v>
      </c>
      <c r="G23" s="10">
        <f t="shared" si="1"/>
        <v>13500</v>
      </c>
      <c r="H23" s="4">
        <f t="shared" si="2"/>
        <v>7.1754729288975865</v>
      </c>
      <c r="I23" s="5">
        <f t="shared" si="3"/>
        <v>17938.682322243967</v>
      </c>
      <c r="J23" s="5">
        <f t="shared" si="4"/>
        <v>2323.141429582556</v>
      </c>
      <c r="K23" s="5">
        <f t="shared" si="5"/>
        <v>24307.7352351602</v>
      </c>
      <c r="L23" s="6">
        <f t="shared" si="6"/>
        <v>-10807.735235160198</v>
      </c>
      <c r="M23" s="6">
        <f t="shared" si="7"/>
        <v>8100</v>
      </c>
      <c r="N23" s="6">
        <f t="shared" si="8"/>
        <v>-2707.7352351601985</v>
      </c>
      <c r="O23" s="6"/>
    </row>
    <row r="24" spans="1:15" ht="12.75">
      <c r="A24" t="s">
        <v>26</v>
      </c>
      <c r="B24" s="5">
        <f>LifeCons*Electricity</f>
        <v>13500</v>
      </c>
      <c r="C24" s="2" t="s">
        <v>27</v>
      </c>
      <c r="E24" s="1">
        <v>23000</v>
      </c>
      <c r="F24" s="1">
        <f t="shared" si="0"/>
        <v>345000</v>
      </c>
      <c r="G24" s="10">
        <f t="shared" si="1"/>
        <v>13500</v>
      </c>
      <c r="H24" s="4">
        <f t="shared" si="2"/>
        <v>7.501630789302022</v>
      </c>
      <c r="I24" s="5">
        <f t="shared" si="3"/>
        <v>18754.076973255054</v>
      </c>
      <c r="J24" s="5">
        <f t="shared" si="4"/>
        <v>2428.738767290854</v>
      </c>
      <c r="K24" s="5">
        <f t="shared" si="5"/>
        <v>25412.632291303842</v>
      </c>
      <c r="L24" s="6">
        <f t="shared" si="6"/>
        <v>-11912.632291303842</v>
      </c>
      <c r="M24" s="6">
        <f t="shared" si="7"/>
        <v>8775</v>
      </c>
      <c r="N24" s="6">
        <f t="shared" si="8"/>
        <v>-3137.632291303842</v>
      </c>
      <c r="O24" s="6"/>
    </row>
    <row r="25" spans="5:15" ht="12.75">
      <c r="E25" s="1">
        <v>24000</v>
      </c>
      <c r="F25" s="1">
        <f t="shared" si="0"/>
        <v>360000</v>
      </c>
      <c r="G25" s="10">
        <f t="shared" si="1"/>
        <v>13500</v>
      </c>
      <c r="H25" s="4">
        <f t="shared" si="2"/>
        <v>7.8277886497064575</v>
      </c>
      <c r="I25" s="5">
        <f t="shared" si="3"/>
        <v>19569.471624266145</v>
      </c>
      <c r="J25" s="5">
        <f t="shared" si="4"/>
        <v>2534.336104999152</v>
      </c>
      <c r="K25" s="5">
        <f t="shared" si="5"/>
        <v>26517.529347447493</v>
      </c>
      <c r="L25" s="6">
        <f t="shared" si="6"/>
        <v>-13017.529347447493</v>
      </c>
      <c r="M25" s="6">
        <f t="shared" si="7"/>
        <v>9450</v>
      </c>
      <c r="N25" s="6">
        <f t="shared" si="8"/>
        <v>-3567.529347447493</v>
      </c>
      <c r="O25" s="6"/>
    </row>
    <row r="26" spans="5:15" ht="12.75">
      <c r="E26" s="1">
        <v>25000</v>
      </c>
      <c r="F26" s="1">
        <f t="shared" si="0"/>
        <v>375000</v>
      </c>
      <c r="G26" s="10">
        <f t="shared" si="1"/>
        <v>13500</v>
      </c>
      <c r="H26" s="4">
        <f t="shared" si="2"/>
        <v>8.153946510110893</v>
      </c>
      <c r="I26" s="5">
        <f t="shared" si="3"/>
        <v>20384.866275277232</v>
      </c>
      <c r="J26" s="5">
        <f t="shared" si="4"/>
        <v>2639.93344270745</v>
      </c>
      <c r="K26" s="5">
        <f t="shared" si="5"/>
        <v>27622.426403591133</v>
      </c>
      <c r="L26" s="6">
        <f t="shared" si="6"/>
        <v>-14122.426403591133</v>
      </c>
      <c r="M26" s="6">
        <f t="shared" si="7"/>
        <v>10125</v>
      </c>
      <c r="N26" s="6">
        <f t="shared" si="8"/>
        <v>-3997.426403591133</v>
      </c>
      <c r="O26" s="6"/>
    </row>
    <row r="27" spans="5:15" ht="12.75">
      <c r="E27" s="1">
        <v>26000</v>
      </c>
      <c r="F27" s="1">
        <f t="shared" si="0"/>
        <v>390000</v>
      </c>
      <c r="G27" s="10">
        <f t="shared" si="1"/>
        <v>13500</v>
      </c>
      <c r="H27" s="4">
        <f t="shared" si="2"/>
        <v>8.48010437051533</v>
      </c>
      <c r="I27" s="5">
        <f t="shared" si="3"/>
        <v>21200.260926288323</v>
      </c>
      <c r="J27" s="5">
        <f t="shared" si="4"/>
        <v>2745.5307804157483</v>
      </c>
      <c r="K27" s="5">
        <f t="shared" si="5"/>
        <v>28727.323459734784</v>
      </c>
      <c r="L27" s="6">
        <f t="shared" si="6"/>
        <v>-15227.323459734784</v>
      </c>
      <c r="M27" s="6">
        <f t="shared" si="7"/>
        <v>10800</v>
      </c>
      <c r="N27" s="6">
        <f t="shared" si="8"/>
        <v>-4427.323459734784</v>
      </c>
      <c r="O27" s="6"/>
    </row>
    <row r="28" spans="5:15" ht="12.75">
      <c r="E28" s="1">
        <v>27000</v>
      </c>
      <c r="F28" s="1">
        <f t="shared" si="0"/>
        <v>405000</v>
      </c>
      <c r="G28" s="10">
        <f t="shared" si="1"/>
        <v>13500</v>
      </c>
      <c r="H28" s="4">
        <f t="shared" si="2"/>
        <v>8.806262230919765</v>
      </c>
      <c r="I28" s="5">
        <f t="shared" si="3"/>
        <v>22015.655577299414</v>
      </c>
      <c r="J28" s="5">
        <f t="shared" si="4"/>
        <v>2851.128118124046</v>
      </c>
      <c r="K28" s="5">
        <f t="shared" si="5"/>
        <v>29832.220515878427</v>
      </c>
      <c r="L28" s="6">
        <f t="shared" si="6"/>
        <v>-16332.220515878427</v>
      </c>
      <c r="M28" s="6">
        <f t="shared" si="7"/>
        <v>11475</v>
      </c>
      <c r="N28" s="6">
        <f t="shared" si="8"/>
        <v>-4857.220515878427</v>
      </c>
      <c r="O28" s="6"/>
    </row>
    <row r="29" spans="5:15" ht="12.75">
      <c r="E29" s="1">
        <v>28000</v>
      </c>
      <c r="F29" s="1">
        <f t="shared" si="0"/>
        <v>420000</v>
      </c>
      <c r="G29" s="10">
        <f t="shared" si="1"/>
        <v>13500</v>
      </c>
      <c r="H29" s="4">
        <f t="shared" si="2"/>
        <v>9.132420091324201</v>
      </c>
      <c r="I29" s="5">
        <f t="shared" si="3"/>
        <v>22831.0502283105</v>
      </c>
      <c r="J29" s="5">
        <f t="shared" si="4"/>
        <v>2956.725455832344</v>
      </c>
      <c r="K29" s="5">
        <f t="shared" si="5"/>
        <v>30937.117572022067</v>
      </c>
      <c r="L29" s="6">
        <f t="shared" si="6"/>
        <v>-17437.117572022067</v>
      </c>
      <c r="M29" s="6">
        <f t="shared" si="7"/>
        <v>12150</v>
      </c>
      <c r="N29" s="6">
        <f t="shared" si="8"/>
        <v>-5287.117572022067</v>
      </c>
      <c r="O29" s="6"/>
    </row>
    <row r="30" spans="5:15" ht="12.75">
      <c r="E30" s="1">
        <v>29000</v>
      </c>
      <c r="F30" s="1">
        <f t="shared" si="0"/>
        <v>435000</v>
      </c>
      <c r="G30" s="10">
        <f t="shared" si="1"/>
        <v>13500</v>
      </c>
      <c r="H30" s="4">
        <f t="shared" si="2"/>
        <v>9.458577951728637</v>
      </c>
      <c r="I30" s="5">
        <f t="shared" si="3"/>
        <v>23646.444879321592</v>
      </c>
      <c r="J30" s="5">
        <f t="shared" si="4"/>
        <v>3062.322793540642</v>
      </c>
      <c r="K30" s="5">
        <f t="shared" si="5"/>
        <v>32042.014628165718</v>
      </c>
      <c r="L30" s="6">
        <f t="shared" si="6"/>
        <v>-18542.014628165718</v>
      </c>
      <c r="M30" s="6">
        <f t="shared" si="7"/>
        <v>12825</v>
      </c>
      <c r="N30" s="6">
        <f t="shared" si="8"/>
        <v>-5717.014628165718</v>
      </c>
      <c r="O30" s="6"/>
    </row>
    <row r="31" spans="5:15" ht="12.75">
      <c r="E31" s="1">
        <v>30000</v>
      </c>
      <c r="F31" s="1">
        <f t="shared" si="0"/>
        <v>450000</v>
      </c>
      <c r="G31" s="10">
        <f t="shared" si="1"/>
        <v>13500</v>
      </c>
      <c r="H31" s="4">
        <f t="shared" si="2"/>
        <v>9.784735812133073</v>
      </c>
      <c r="I31" s="5">
        <f t="shared" si="3"/>
        <v>24461.839530332683</v>
      </c>
      <c r="J31" s="5">
        <f t="shared" si="4"/>
        <v>3167.9201312489404</v>
      </c>
      <c r="K31" s="5">
        <f t="shared" si="5"/>
        <v>33146.911684309365</v>
      </c>
      <c r="L31" s="6">
        <f t="shared" si="6"/>
        <v>-19646.911684309365</v>
      </c>
      <c r="M31" s="6">
        <f t="shared" si="7"/>
        <v>13500</v>
      </c>
      <c r="N31" s="6">
        <f t="shared" si="8"/>
        <v>-6146.911684309365</v>
      </c>
      <c r="O31" s="6"/>
    </row>
    <row r="32" ht="12.75">
      <c r="G32" s="11"/>
    </row>
    <row r="33" ht="12.75">
      <c r="G33" s="11"/>
    </row>
    <row r="34" ht="12.75">
      <c r="G34" s="11"/>
    </row>
    <row r="35" ht="12.75">
      <c r="G35" s="11"/>
    </row>
    <row r="36" ht="12.75">
      <c r="G36" s="11"/>
    </row>
  </sheetData>
  <printOptions/>
  <pageMargins left="0.75" right="0.75" top="1" bottom="1" header="0.5" footer="0.5"/>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Larry HUGHES</cp:lastModifiedBy>
  <cp:lastPrinted>2005-04-14T18:21:25Z</cp:lastPrinted>
  <dcterms:created xsi:type="dcterms:W3CDTF">1996-10-14T23:33:28Z</dcterms:created>
  <dcterms:modified xsi:type="dcterms:W3CDTF">2005-05-09T13:00:40Z</dcterms:modified>
  <cp:category/>
  <cp:version/>
  <cp:contentType/>
  <cp:contentStatus/>
</cp:coreProperties>
</file>